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221"/>
  <workbookPr showInkAnnotation="0" autoCompressPictures="0"/>
  <bookViews>
    <workbookView xWindow="0" yWindow="0" windowWidth="25600" windowHeight="16900" tabRatio="500" activeTab="3"/>
  </bookViews>
  <sheets>
    <sheet name="General Rotax Notes" sheetId="1" r:id="rId1"/>
    <sheet name="Placard" sheetId="2" r:id="rId2"/>
    <sheet name="Costs" sheetId="3" r:id="rId3"/>
    <sheet name="Weight &amp; Balance" sheetId="4" r:id="rId4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7" i="4" l="1"/>
  <c r="D8" i="4"/>
  <c r="D9" i="4"/>
  <c r="D10" i="4"/>
  <c r="B11" i="4"/>
  <c r="C12" i="4"/>
  <c r="D49" i="4"/>
  <c r="D50" i="4"/>
  <c r="D51" i="4"/>
  <c r="D52" i="4"/>
  <c r="D53" i="4"/>
  <c r="D54" i="4"/>
  <c r="D55" i="4"/>
  <c r="D56" i="4"/>
  <c r="B57" i="4"/>
  <c r="C58" i="4"/>
  <c r="D34" i="4"/>
  <c r="D35" i="4"/>
  <c r="D36" i="4"/>
  <c r="D37" i="4"/>
  <c r="D38" i="4"/>
  <c r="D39" i="4"/>
  <c r="D40" i="4"/>
  <c r="D41" i="4"/>
  <c r="B42" i="4"/>
  <c r="C43" i="4"/>
  <c r="D77" i="4"/>
  <c r="D78" i="4"/>
  <c r="D79" i="4"/>
  <c r="D80" i="4"/>
  <c r="D81" i="4"/>
  <c r="D82" i="4"/>
  <c r="D83" i="4"/>
  <c r="D84" i="4"/>
  <c r="D85" i="4"/>
  <c r="B86" i="4"/>
  <c r="C87" i="4"/>
  <c r="D64" i="4"/>
  <c r="D65" i="4"/>
  <c r="D66" i="4"/>
  <c r="D67" i="4"/>
  <c r="D68" i="4"/>
  <c r="D69" i="4"/>
  <c r="B70" i="4"/>
  <c r="C71" i="4"/>
  <c r="D19" i="4"/>
  <c r="D20" i="4"/>
  <c r="D21" i="4"/>
  <c r="D22" i="4"/>
  <c r="D23" i="4"/>
  <c r="D24" i="4"/>
  <c r="D25" i="4"/>
  <c r="D26" i="4"/>
  <c r="B27" i="4"/>
  <c r="C28" i="4"/>
</calcChain>
</file>

<file path=xl/sharedStrings.xml><?xml version="1.0" encoding="utf-8"?>
<sst xmlns="http://schemas.openxmlformats.org/spreadsheetml/2006/main" count="139" uniqueCount="66">
  <si>
    <t>Rotax 582 Notes</t>
  </si>
  <si>
    <t>Gear Oil Cap = 11.2 oz</t>
  </si>
  <si>
    <t>Gear Oil API -GL5 or GL6, SAE 140 EP, or 85W-140EP</t>
  </si>
  <si>
    <t>Fuel = ASTM D4814</t>
  </si>
  <si>
    <t>Ignition Check @ 3000 rpm with delta &lt; 300 rpm</t>
  </si>
  <si>
    <t>Spark Plug Gap = 0.016 to 0.020"</t>
  </si>
  <si>
    <t>Take Off RPM 5 min. = 6400</t>
  </si>
  <si>
    <t>Cruising RPM = 6000</t>
  </si>
  <si>
    <t>CHT = max, 300F, normal,230-270F, delta 16F</t>
  </si>
  <si>
    <t>EGT = max, 1200F, normal,930-1150F, delta 43F</t>
  </si>
  <si>
    <t>Fuel Pres = 3 to 6 PSI</t>
  </si>
  <si>
    <t>Mag Check at 3000 RPM; delta min. 300 RPM</t>
  </si>
  <si>
    <t>Idle = 2000 RPM</t>
  </si>
  <si>
    <t>Coolant = 50% water &amp; 50% antifreeze (BASF Glysantin Anticorrosion or equal)</t>
  </si>
  <si>
    <t>Engine Cool Down @ 3000 RPM for 2 min.</t>
  </si>
  <si>
    <t>Fuses = 16 amp to battery; 2 amp to fuel pump</t>
  </si>
  <si>
    <t>Activate choke for a moment prior to shutdown</t>
  </si>
  <si>
    <t>Seal all engine openings for storage</t>
  </si>
  <si>
    <t>Coolant Temp = max 175F ;  min. 150F (warm engine @ 2500 RPM to 150F min.)</t>
  </si>
  <si>
    <t>Idle @ 2000 to 2500 RPM to Coolant temp of 150F min</t>
  </si>
  <si>
    <t xml:space="preserve">Coolant Temp = max 175F ;  min. 150F </t>
  </si>
  <si>
    <t>Cyl head torque = 133 in. lb.</t>
  </si>
  <si>
    <t>Original Purchase</t>
  </si>
  <si>
    <t>Delivery Cost</t>
  </si>
  <si>
    <t>Paint, etc</t>
  </si>
  <si>
    <t>CHT</t>
  </si>
  <si>
    <t>Facet Fuel Pump</t>
  </si>
  <si>
    <t>Acetylene and Oxygen</t>
  </si>
  <si>
    <t>Dye Check Supplies</t>
  </si>
  <si>
    <t>Tubing</t>
  </si>
  <si>
    <t>New Rotax 582 less trade in</t>
  </si>
  <si>
    <t>Heavenbound Plumbing hdwr</t>
  </si>
  <si>
    <t>Fuel Gauge</t>
  </si>
  <si>
    <t>Brake Fluid</t>
  </si>
  <si>
    <t>Tarp</t>
  </si>
  <si>
    <t>DampRid</t>
  </si>
  <si>
    <t>Rivets, bolts, etc</t>
  </si>
  <si>
    <t>Oil Reserver, etc</t>
  </si>
  <si>
    <t>Gear Box Rebuild</t>
  </si>
  <si>
    <t>New Lexan</t>
  </si>
  <si>
    <t>Rivets</t>
  </si>
  <si>
    <t>Fabric</t>
  </si>
  <si>
    <t>Weight &amp; Balance Calculations for Kolb Mk 3  10/1/15</t>
  </si>
  <si>
    <t>Node</t>
  </si>
  <si>
    <t>Left Wheel</t>
  </si>
  <si>
    <t>Right Wheel</t>
  </si>
  <si>
    <t>Tail Wheel</t>
  </si>
  <si>
    <t>Condition#1 - Empty with oil in Gear Box</t>
  </si>
  <si>
    <t>Total Moment</t>
  </si>
  <si>
    <t>Total Weight</t>
  </si>
  <si>
    <t>COG **</t>
  </si>
  <si>
    <t>** Center-of-Gravity</t>
  </si>
  <si>
    <t>Weight (lbs)</t>
  </si>
  <si>
    <t>Distance (in)*</t>
  </si>
  <si>
    <t>Moment(in-lbs)</t>
  </si>
  <si>
    <t>Pilot</t>
  </si>
  <si>
    <t>Condition#2 - Pilot only with 15gal fuel and 2 qt oil in reservoir</t>
  </si>
  <si>
    <t>Fuel</t>
  </si>
  <si>
    <t>Res. Oil</t>
  </si>
  <si>
    <t>40 lbs luggage</t>
  </si>
  <si>
    <t>Passenger</t>
  </si>
  <si>
    <t>* Distance for Leading Edge of Wing with Wing at 9 degree AOA</t>
  </si>
  <si>
    <t>Condition#3 - Pilot only with 10gal fuel and 2 qt oil in reservoir</t>
  </si>
  <si>
    <t>Condition#4 - Pilot only with 5gal fuel and 2 qt oil in reservoir</t>
  </si>
  <si>
    <t>Condition#5 - Pilot &amp; Passenger with no fuel and no oil in reservoir</t>
  </si>
  <si>
    <t>Condition#6 - Pilot &amp; Passenger &amp; Luggage with 15 gal fuel and 2 qts oil in reservoir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</si>
</sst>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indexed="206"/>
      <name val="Calibri"/>
      <family val="2"/>
    </font>
    <font>
      <b/>
      <u/>
      <sz val="12"/>
      <color theme="1"/>
      <name val="Calibri"/>
      <scheme val="minor"/>
    </font>
    <font>
      <b/>
      <u/>
      <sz val="16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8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6" fillId="0" borderId="0" xfId="0" applyFont="1"/>
    <xf numFmtId="0" fontId="7" fillId="0" borderId="0" xfId="0" applyFont="1"/>
    <xf numFmtId="2" fontId="0" fillId="0" borderId="0" xfId="0" applyNumberFormat="1"/>
    <xf numFmtId="2" fontId="5" fillId="0" borderId="0" xfId="0" applyNumberFormat="1" applyFont="1"/>
    <xf numFmtId="2" fontId="4" fillId="0" borderId="0" xfId="0" applyNumberFormat="1" applyFont="1"/>
  </cellXfs>
  <cellStyles count="85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activeCell="B18" sqref="B18:B20"/>
    </sheetView>
  </sheetViews>
  <sheetFormatPr baseColWidth="10" defaultRowHeight="15" x14ac:dyDescent="0"/>
  <sheetData>
    <row r="1" spans="1:2">
      <c r="A1" t="s">
        <v>0</v>
      </c>
    </row>
    <row r="3" spans="1:2">
      <c r="B3" t="s">
        <v>1</v>
      </c>
    </row>
    <row r="4" spans="1:2">
      <c r="B4" t="s">
        <v>15</v>
      </c>
    </row>
    <row r="5" spans="1:2">
      <c r="B5" t="s">
        <v>2</v>
      </c>
    </row>
    <row r="6" spans="1:2">
      <c r="B6" t="s">
        <v>13</v>
      </c>
    </row>
    <row r="7" spans="1:2">
      <c r="B7" t="s">
        <v>3</v>
      </c>
    </row>
    <row r="8" spans="1:2">
      <c r="B8" t="s">
        <v>4</v>
      </c>
    </row>
    <row r="9" spans="1:2">
      <c r="B9" t="s">
        <v>5</v>
      </c>
    </row>
    <row r="10" spans="1:2">
      <c r="B10" t="s">
        <v>6</v>
      </c>
    </row>
    <row r="11" spans="1:2">
      <c r="B11" t="s">
        <v>7</v>
      </c>
    </row>
    <row r="12" spans="1:2">
      <c r="B12" t="s">
        <v>8</v>
      </c>
    </row>
    <row r="13" spans="1:2">
      <c r="B13" t="s">
        <v>9</v>
      </c>
    </row>
    <row r="14" spans="1:2">
      <c r="B14" t="s">
        <v>18</v>
      </c>
    </row>
    <row r="15" spans="1:2">
      <c r="B15" t="s">
        <v>10</v>
      </c>
    </row>
    <row r="16" spans="1:2">
      <c r="B16" t="s">
        <v>12</v>
      </c>
    </row>
    <row r="17" spans="2:2">
      <c r="B17" t="s">
        <v>21</v>
      </c>
    </row>
    <row r="18" spans="2:2">
      <c r="B18" t="s">
        <v>14</v>
      </c>
    </row>
    <row r="19" spans="2:2">
      <c r="B19" t="s">
        <v>16</v>
      </c>
    </row>
    <row r="20" spans="2:2">
      <c r="B20" t="s">
        <v>17</v>
      </c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3"/>
  <sheetViews>
    <sheetView workbookViewId="0">
      <selection activeCell="A4" sqref="A4"/>
    </sheetView>
  </sheetViews>
  <sheetFormatPr baseColWidth="10" defaultRowHeight="15" x14ac:dyDescent="0"/>
  <sheetData>
    <row r="2" spans="1:1">
      <c r="A2" t="s">
        <v>12</v>
      </c>
    </row>
    <row r="3" spans="1:1">
      <c r="A3" t="s">
        <v>10</v>
      </c>
    </row>
    <row r="4" spans="1:1">
      <c r="A4" t="s">
        <v>19</v>
      </c>
    </row>
    <row r="5" spans="1:1">
      <c r="A5" t="s">
        <v>20</v>
      </c>
    </row>
    <row r="6" spans="1:1">
      <c r="A6" t="s">
        <v>11</v>
      </c>
    </row>
    <row r="7" spans="1:1">
      <c r="A7" t="s">
        <v>8</v>
      </c>
    </row>
    <row r="8" spans="1:1">
      <c r="A8" t="s">
        <v>9</v>
      </c>
    </row>
    <row r="9" spans="1:1">
      <c r="A9" t="s">
        <v>6</v>
      </c>
    </row>
    <row r="10" spans="1:1">
      <c r="A10" t="s">
        <v>7</v>
      </c>
    </row>
    <row r="11" spans="1:1">
      <c r="A11" t="s">
        <v>14</v>
      </c>
    </row>
    <row r="12" spans="1:1">
      <c r="A12" t="s">
        <v>16</v>
      </c>
    </row>
    <row r="13" spans="1:1">
      <c r="A13" t="s">
        <v>17</v>
      </c>
    </row>
  </sheetData>
  <phoneticPr fontId="3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22"/>
  <sheetViews>
    <sheetView workbookViewId="0">
      <selection activeCell="B23" sqref="B23"/>
    </sheetView>
  </sheetViews>
  <sheetFormatPr baseColWidth="10" defaultRowHeight="15" x14ac:dyDescent="0"/>
  <sheetData>
    <row r="3" spans="2:2">
      <c r="B3" t="s">
        <v>22</v>
      </c>
    </row>
    <row r="4" spans="2:2">
      <c r="B4" t="s">
        <v>23</v>
      </c>
    </row>
    <row r="5" spans="2:2">
      <c r="B5" t="s">
        <v>24</v>
      </c>
    </row>
    <row r="6" spans="2:2">
      <c r="B6" t="s">
        <v>25</v>
      </c>
    </row>
    <row r="7" spans="2:2">
      <c r="B7" t="s">
        <v>26</v>
      </c>
    </row>
    <row r="8" spans="2:2">
      <c r="B8" t="s">
        <v>27</v>
      </c>
    </row>
    <row r="9" spans="2:2">
      <c r="B9" t="s">
        <v>28</v>
      </c>
    </row>
    <row r="10" spans="2:2">
      <c r="B10" t="s">
        <v>29</v>
      </c>
    </row>
    <row r="11" spans="2:2">
      <c r="B11" t="s">
        <v>30</v>
      </c>
    </row>
    <row r="12" spans="2:2">
      <c r="B12" t="s">
        <v>31</v>
      </c>
    </row>
    <row r="13" spans="2:2">
      <c r="B13" t="s">
        <v>32</v>
      </c>
    </row>
    <row r="14" spans="2:2">
      <c r="B14" t="s">
        <v>33</v>
      </c>
    </row>
    <row r="15" spans="2:2">
      <c r="B15" t="s">
        <v>34</v>
      </c>
    </row>
    <row r="16" spans="2:2">
      <c r="B16" t="s">
        <v>35</v>
      </c>
    </row>
    <row r="17" spans="2:2">
      <c r="B17" t="s">
        <v>36</v>
      </c>
    </row>
    <row r="18" spans="2:2">
      <c r="B18" t="s">
        <v>37</v>
      </c>
    </row>
    <row r="19" spans="2:2">
      <c r="B19" t="s">
        <v>38</v>
      </c>
    </row>
    <row r="20" spans="2:2">
      <c r="B20" t="s">
        <v>39</v>
      </c>
    </row>
    <row r="21" spans="2:2">
      <c r="B21" t="s">
        <v>40</v>
      </c>
    </row>
    <row r="22" spans="2:2">
      <c r="B22" t="s">
        <v>41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96"/>
  <sheetViews>
    <sheetView tabSelected="1" topLeftCell="A56" workbookViewId="0">
      <selection activeCell="I89" sqref="I89"/>
    </sheetView>
  </sheetViews>
  <sheetFormatPr baseColWidth="10" defaultRowHeight="15" x14ac:dyDescent="0"/>
  <cols>
    <col min="1" max="1" width="13.6640625" customWidth="1"/>
    <col min="2" max="4" width="10.83203125" style="3"/>
  </cols>
  <sheetData>
    <row r="2" spans="1:12" ht="20">
      <c r="A2" s="2" t="s">
        <v>42</v>
      </c>
    </row>
    <row r="4" spans="1:12">
      <c r="A4" s="1" t="s">
        <v>47</v>
      </c>
      <c r="I4" s="1"/>
      <c r="J4" s="3"/>
      <c r="K4" s="3"/>
      <c r="L4" s="3"/>
    </row>
    <row r="5" spans="1:12">
      <c r="J5" s="3"/>
      <c r="K5" s="3"/>
      <c r="L5" s="3"/>
    </row>
    <row r="6" spans="1:12">
      <c r="A6" t="s">
        <v>43</v>
      </c>
      <c r="B6" s="3" t="s">
        <v>52</v>
      </c>
      <c r="C6" s="3" t="s">
        <v>53</v>
      </c>
      <c r="D6" s="3" t="s">
        <v>54</v>
      </c>
      <c r="J6" s="3"/>
      <c r="K6" s="3"/>
      <c r="L6" s="3"/>
    </row>
    <row r="7" spans="1:12">
      <c r="A7" t="s">
        <v>44</v>
      </c>
      <c r="B7" s="3">
        <v>229</v>
      </c>
      <c r="C7" s="3">
        <v>8.875</v>
      </c>
      <c r="D7" s="3">
        <f>B7*C7</f>
        <v>2032.375</v>
      </c>
      <c r="J7" s="3"/>
      <c r="K7" s="3"/>
      <c r="L7" s="3"/>
    </row>
    <row r="8" spans="1:12">
      <c r="A8" t="s">
        <v>45</v>
      </c>
      <c r="B8" s="3">
        <v>234</v>
      </c>
      <c r="C8" s="3">
        <v>8.875</v>
      </c>
      <c r="D8" s="3">
        <f t="shared" ref="D8:D9" si="0">B8*C8</f>
        <v>2076.75</v>
      </c>
      <c r="J8" s="3"/>
      <c r="K8" s="3"/>
      <c r="L8" s="3"/>
    </row>
    <row r="9" spans="1:12">
      <c r="A9" t="s">
        <v>46</v>
      </c>
      <c r="B9" s="3">
        <v>80</v>
      </c>
      <c r="C9" s="3">
        <v>209</v>
      </c>
      <c r="D9" s="3">
        <f t="shared" si="0"/>
        <v>16720</v>
      </c>
      <c r="J9" s="3"/>
      <c r="K9" s="3"/>
      <c r="L9" s="3"/>
    </row>
    <row r="10" spans="1:12">
      <c r="A10" t="s">
        <v>48</v>
      </c>
      <c r="D10" s="3">
        <f>D7+D8+D9</f>
        <v>20829.125</v>
      </c>
      <c r="J10" s="3"/>
      <c r="K10" s="3"/>
      <c r="L10" s="3"/>
    </row>
    <row r="11" spans="1:12">
      <c r="A11" t="s">
        <v>49</v>
      </c>
      <c r="B11" s="3">
        <f>B7+B8+B9</f>
        <v>543</v>
      </c>
      <c r="J11" s="3"/>
      <c r="K11" s="3"/>
      <c r="L11" s="3"/>
    </row>
    <row r="12" spans="1:12">
      <c r="A12" t="s">
        <v>50</v>
      </c>
      <c r="C12" s="5">
        <f>D10/B11</f>
        <v>38.359346224677715</v>
      </c>
      <c r="J12" s="3"/>
      <c r="K12" s="3"/>
      <c r="L12" s="3"/>
    </row>
    <row r="13" spans="1:12">
      <c r="J13" s="3"/>
      <c r="K13" s="3"/>
      <c r="L13" s="3"/>
    </row>
    <row r="14" spans="1:12">
      <c r="J14" s="3"/>
      <c r="K14" s="3"/>
      <c r="L14" s="3"/>
    </row>
    <row r="15" spans="1:12">
      <c r="J15" s="3"/>
      <c r="K15" s="3"/>
      <c r="L15" s="3"/>
    </row>
    <row r="16" spans="1:12">
      <c r="A16" s="1" t="s">
        <v>56</v>
      </c>
      <c r="I16" s="1"/>
      <c r="J16" s="3"/>
      <c r="K16" s="3"/>
      <c r="L16" s="3"/>
    </row>
    <row r="17" spans="1:12">
      <c r="J17" s="3"/>
      <c r="K17" s="3"/>
      <c r="L17" s="3"/>
    </row>
    <row r="18" spans="1:12">
      <c r="A18" t="s">
        <v>43</v>
      </c>
      <c r="B18" s="3" t="s">
        <v>52</v>
      </c>
      <c r="C18" s="3" t="s">
        <v>53</v>
      </c>
      <c r="D18" s="3" t="s">
        <v>54</v>
      </c>
      <c r="J18" s="3"/>
      <c r="K18" s="3"/>
      <c r="L18" s="3"/>
    </row>
    <row r="19" spans="1:12">
      <c r="A19" t="s">
        <v>44</v>
      </c>
      <c r="B19" s="3">
        <v>229</v>
      </c>
      <c r="C19" s="3">
        <v>8.875</v>
      </c>
      <c r="D19" s="3">
        <f>B19*C19</f>
        <v>2032.375</v>
      </c>
      <c r="J19" s="3"/>
      <c r="K19" s="3"/>
      <c r="L19" s="3"/>
    </row>
    <row r="20" spans="1:12">
      <c r="A20" t="s">
        <v>45</v>
      </c>
      <c r="B20" s="3">
        <v>234</v>
      </c>
      <c r="C20" s="3">
        <v>8.875</v>
      </c>
      <c r="D20" s="3">
        <f t="shared" ref="D20:D25" si="1">B20*C20</f>
        <v>2076.75</v>
      </c>
      <c r="J20" s="3"/>
      <c r="K20" s="3"/>
      <c r="L20" s="3"/>
    </row>
    <row r="21" spans="1:12">
      <c r="A21" t="s">
        <v>46</v>
      </c>
      <c r="B21" s="3">
        <v>80</v>
      </c>
      <c r="C21" s="3">
        <v>209</v>
      </c>
      <c r="D21" s="3">
        <f t="shared" si="1"/>
        <v>16720</v>
      </c>
      <c r="J21" s="3"/>
      <c r="K21" s="3"/>
      <c r="L21" s="3"/>
    </row>
    <row r="22" spans="1:12">
      <c r="A22" t="s">
        <v>55</v>
      </c>
      <c r="B22" s="3">
        <v>155</v>
      </c>
      <c r="C22" s="3">
        <v>-5</v>
      </c>
      <c r="D22" s="3">
        <f t="shared" si="1"/>
        <v>-775</v>
      </c>
      <c r="J22" s="3"/>
      <c r="K22" s="3"/>
      <c r="L22" s="3"/>
    </row>
    <row r="23" spans="1:12">
      <c r="A23" t="s">
        <v>57</v>
      </c>
      <c r="B23" s="3">
        <v>90</v>
      </c>
      <c r="C23" s="3">
        <v>21</v>
      </c>
      <c r="D23" s="3">
        <f t="shared" si="1"/>
        <v>1890</v>
      </c>
      <c r="J23" s="3"/>
      <c r="K23" s="3"/>
      <c r="L23" s="3"/>
    </row>
    <row r="24" spans="1:12">
      <c r="A24" t="s">
        <v>58</v>
      </c>
      <c r="B24" s="3">
        <v>4</v>
      </c>
      <c r="C24" s="3">
        <v>42</v>
      </c>
      <c r="D24" s="3">
        <f t="shared" si="1"/>
        <v>168</v>
      </c>
      <c r="J24" s="3"/>
      <c r="K24" s="3"/>
      <c r="L24" s="3"/>
    </row>
    <row r="25" spans="1:12">
      <c r="A25" t="s">
        <v>59</v>
      </c>
      <c r="B25" s="3">
        <v>40</v>
      </c>
      <c r="C25" s="3">
        <v>45</v>
      </c>
      <c r="D25" s="3">
        <f t="shared" si="1"/>
        <v>1800</v>
      </c>
      <c r="J25" s="3"/>
      <c r="K25" s="3"/>
      <c r="L25" s="3"/>
    </row>
    <row r="26" spans="1:12">
      <c r="A26" t="s">
        <v>48</v>
      </c>
      <c r="D26" s="3">
        <f>SUM(D19:D25)</f>
        <v>23912.125</v>
      </c>
      <c r="J26" s="3"/>
      <c r="K26" s="3"/>
      <c r="L26" s="3"/>
    </row>
    <row r="27" spans="1:12">
      <c r="A27" t="s">
        <v>49</v>
      </c>
      <c r="B27" s="3">
        <f>SUM(B19:B25)+H29</f>
        <v>832</v>
      </c>
      <c r="J27" s="3"/>
      <c r="K27" s="3"/>
      <c r="L27" s="3"/>
    </row>
    <row r="28" spans="1:12">
      <c r="A28" t="s">
        <v>50</v>
      </c>
      <c r="C28" s="5">
        <f>D26/B27</f>
        <v>28.74053485576923</v>
      </c>
      <c r="J28" s="3"/>
      <c r="K28" s="3"/>
      <c r="L28" s="3"/>
    </row>
    <row r="29" spans="1:12">
      <c r="J29" s="3"/>
      <c r="K29" s="3"/>
      <c r="L29" s="3"/>
    </row>
    <row r="30" spans="1:12">
      <c r="J30" s="3"/>
      <c r="K30" s="3"/>
      <c r="L30" s="3"/>
    </row>
    <row r="31" spans="1:12">
      <c r="A31" s="1" t="s">
        <v>62</v>
      </c>
      <c r="I31" s="1"/>
      <c r="J31" s="3"/>
      <c r="K31" s="3"/>
      <c r="L31" s="3"/>
    </row>
    <row r="32" spans="1:12">
      <c r="J32" s="3"/>
      <c r="K32" s="3"/>
      <c r="L32" s="3"/>
    </row>
    <row r="33" spans="1:12">
      <c r="A33" t="s">
        <v>43</v>
      </c>
      <c r="B33" s="3" t="s">
        <v>52</v>
      </c>
      <c r="C33" s="3" t="s">
        <v>53</v>
      </c>
      <c r="D33" s="3" t="s">
        <v>54</v>
      </c>
      <c r="J33" s="3"/>
      <c r="K33" s="3"/>
      <c r="L33" s="3"/>
    </row>
    <row r="34" spans="1:12">
      <c r="A34" t="s">
        <v>44</v>
      </c>
      <c r="B34" s="3">
        <v>229</v>
      </c>
      <c r="C34" s="3">
        <v>8.875</v>
      </c>
      <c r="D34" s="3">
        <f>B34*C34</f>
        <v>2032.375</v>
      </c>
      <c r="J34" s="3"/>
      <c r="K34" s="3"/>
      <c r="L34" s="3"/>
    </row>
    <row r="35" spans="1:12">
      <c r="A35" t="s">
        <v>45</v>
      </c>
      <c r="B35" s="3">
        <v>234</v>
      </c>
      <c r="C35" s="3">
        <v>8.875</v>
      </c>
      <c r="D35" s="3">
        <f t="shared" ref="D35:D40" si="2">B35*C35</f>
        <v>2076.75</v>
      </c>
      <c r="J35" s="3"/>
      <c r="K35" s="3"/>
      <c r="L35" s="3"/>
    </row>
    <row r="36" spans="1:12">
      <c r="A36" t="s">
        <v>46</v>
      </c>
      <c r="B36" s="3">
        <v>80</v>
      </c>
      <c r="C36" s="3">
        <v>209</v>
      </c>
      <c r="D36" s="3">
        <f t="shared" si="2"/>
        <v>16720</v>
      </c>
      <c r="J36" s="3"/>
      <c r="K36" s="3"/>
      <c r="L36" s="3"/>
    </row>
    <row r="37" spans="1:12">
      <c r="A37" t="s">
        <v>55</v>
      </c>
      <c r="B37" s="3">
        <v>155</v>
      </c>
      <c r="C37" s="3">
        <v>-5</v>
      </c>
      <c r="D37" s="3">
        <f t="shared" si="2"/>
        <v>-775</v>
      </c>
      <c r="J37" s="3"/>
      <c r="K37" s="3"/>
      <c r="L37" s="3"/>
    </row>
    <row r="38" spans="1:12">
      <c r="A38" t="s">
        <v>57</v>
      </c>
      <c r="B38" s="3">
        <v>60</v>
      </c>
      <c r="C38" s="3">
        <v>21</v>
      </c>
      <c r="D38" s="3">
        <f t="shared" si="2"/>
        <v>1260</v>
      </c>
      <c r="J38" s="3"/>
      <c r="K38" s="3"/>
      <c r="L38" s="3"/>
    </row>
    <row r="39" spans="1:12">
      <c r="A39" t="s">
        <v>58</v>
      </c>
      <c r="B39" s="3">
        <v>4</v>
      </c>
      <c r="C39" s="3">
        <v>42</v>
      </c>
      <c r="D39" s="3">
        <f t="shared" si="2"/>
        <v>168</v>
      </c>
      <c r="J39" s="3"/>
      <c r="K39" s="3"/>
      <c r="L39" s="3"/>
    </row>
    <row r="40" spans="1:12">
      <c r="A40" t="s">
        <v>59</v>
      </c>
      <c r="B40" s="3">
        <v>0</v>
      </c>
      <c r="C40" s="3">
        <v>45</v>
      </c>
      <c r="D40" s="3">
        <f t="shared" si="2"/>
        <v>0</v>
      </c>
      <c r="J40" s="3"/>
      <c r="K40" s="3"/>
      <c r="L40" s="3"/>
    </row>
    <row r="41" spans="1:12">
      <c r="A41" t="s">
        <v>48</v>
      </c>
      <c r="B41" s="3">
        <v>40</v>
      </c>
      <c r="D41" s="3">
        <f>SUM(D34:D40)</f>
        <v>21482.125</v>
      </c>
      <c r="J41" s="3"/>
      <c r="K41" s="3"/>
      <c r="L41" s="3"/>
    </row>
    <row r="42" spans="1:12">
      <c r="A42" t="s">
        <v>49</v>
      </c>
      <c r="B42" s="3">
        <f>SUM(B34:B40)+H44</f>
        <v>762</v>
      </c>
      <c r="J42" s="3"/>
      <c r="K42" s="3"/>
      <c r="L42" s="3"/>
    </row>
    <row r="43" spans="1:12">
      <c r="A43" t="s">
        <v>50</v>
      </c>
      <c r="C43" s="5">
        <f>D41/B42</f>
        <v>28.191765091863516</v>
      </c>
      <c r="J43" s="3"/>
      <c r="K43" s="3"/>
      <c r="L43" s="3"/>
    </row>
    <row r="44" spans="1:12">
      <c r="J44" s="3"/>
      <c r="K44" s="3"/>
      <c r="L44" s="3"/>
    </row>
    <row r="45" spans="1:12">
      <c r="J45" s="3"/>
      <c r="K45" s="3"/>
      <c r="L45" s="3"/>
    </row>
    <row r="46" spans="1:12">
      <c r="A46" s="1" t="s">
        <v>63</v>
      </c>
      <c r="I46" s="1"/>
      <c r="J46" s="3"/>
      <c r="K46" s="3"/>
      <c r="L46" s="3"/>
    </row>
    <row r="47" spans="1:12">
      <c r="J47" s="3"/>
      <c r="K47" s="3"/>
      <c r="L47" s="3"/>
    </row>
    <row r="48" spans="1:12">
      <c r="A48" t="s">
        <v>43</v>
      </c>
      <c r="B48" s="3" t="s">
        <v>52</v>
      </c>
      <c r="C48" s="3" t="s">
        <v>53</v>
      </c>
      <c r="D48" s="3" t="s">
        <v>54</v>
      </c>
      <c r="J48" s="3"/>
      <c r="K48" s="3"/>
      <c r="L48" s="3"/>
    </row>
    <row r="49" spans="1:12">
      <c r="A49" t="s">
        <v>44</v>
      </c>
      <c r="B49" s="3">
        <v>229</v>
      </c>
      <c r="C49" s="3">
        <v>8.875</v>
      </c>
      <c r="D49" s="3">
        <f>B49*C49</f>
        <v>2032.375</v>
      </c>
      <c r="J49" s="3"/>
      <c r="K49" s="3"/>
      <c r="L49" s="3"/>
    </row>
    <row r="50" spans="1:12">
      <c r="A50" t="s">
        <v>45</v>
      </c>
      <c r="B50" s="3">
        <v>234</v>
      </c>
      <c r="C50" s="3">
        <v>8.875</v>
      </c>
      <c r="D50" s="3">
        <f t="shared" ref="D50:D55" si="3">B50*C50</f>
        <v>2076.75</v>
      </c>
      <c r="J50" s="3"/>
      <c r="K50" s="3"/>
      <c r="L50" s="3"/>
    </row>
    <row r="51" spans="1:12">
      <c r="A51" t="s">
        <v>46</v>
      </c>
      <c r="B51" s="3">
        <v>80</v>
      </c>
      <c r="C51" s="3">
        <v>209</v>
      </c>
      <c r="D51" s="3">
        <f t="shared" si="3"/>
        <v>16720</v>
      </c>
      <c r="J51" s="3"/>
      <c r="K51" s="3"/>
      <c r="L51" s="3"/>
    </row>
    <row r="52" spans="1:12">
      <c r="A52" t="s">
        <v>55</v>
      </c>
      <c r="B52" s="3">
        <v>155</v>
      </c>
      <c r="C52" s="3">
        <v>-5</v>
      </c>
      <c r="D52" s="3">
        <f t="shared" si="3"/>
        <v>-775</v>
      </c>
      <c r="J52" s="3"/>
      <c r="K52" s="3"/>
      <c r="L52" s="3"/>
    </row>
    <row r="53" spans="1:12">
      <c r="A53" t="s">
        <v>57</v>
      </c>
      <c r="B53" s="3">
        <v>30</v>
      </c>
      <c r="C53" s="3">
        <v>21</v>
      </c>
      <c r="D53" s="3">
        <f t="shared" si="3"/>
        <v>630</v>
      </c>
      <c r="J53" s="3"/>
      <c r="K53" s="3"/>
      <c r="L53" s="3"/>
    </row>
    <row r="54" spans="1:12">
      <c r="A54" t="s">
        <v>58</v>
      </c>
      <c r="B54" s="3">
        <v>4</v>
      </c>
      <c r="C54" s="3">
        <v>42</v>
      </c>
      <c r="D54" s="3">
        <f t="shared" si="3"/>
        <v>168</v>
      </c>
      <c r="J54" s="3"/>
      <c r="K54" s="3"/>
      <c r="L54" s="3"/>
    </row>
    <row r="55" spans="1:12">
      <c r="A55" t="s">
        <v>59</v>
      </c>
      <c r="B55" s="3">
        <v>40</v>
      </c>
      <c r="C55" s="3">
        <v>45</v>
      </c>
      <c r="D55" s="3">
        <f t="shared" si="3"/>
        <v>1800</v>
      </c>
      <c r="J55" s="3"/>
      <c r="K55" s="3"/>
      <c r="L55" s="3"/>
    </row>
    <row r="56" spans="1:12">
      <c r="A56" t="s">
        <v>48</v>
      </c>
      <c r="D56" s="3">
        <f>SUM(D49:D55)</f>
        <v>22652.125</v>
      </c>
      <c r="J56" s="3"/>
      <c r="K56" s="3"/>
      <c r="L56" s="3"/>
    </row>
    <row r="57" spans="1:12">
      <c r="A57" t="s">
        <v>49</v>
      </c>
      <c r="B57" s="3">
        <f>SUM(B49:B55)+H59</f>
        <v>772</v>
      </c>
      <c r="J57" s="3"/>
      <c r="K57" s="3"/>
      <c r="L57" s="3"/>
    </row>
    <row r="58" spans="1:12">
      <c r="A58" t="s">
        <v>50</v>
      </c>
      <c r="C58" s="5">
        <f>D56/B57</f>
        <v>29.342130829015545</v>
      </c>
      <c r="J58" s="3"/>
      <c r="K58" s="3"/>
      <c r="L58" s="3"/>
    </row>
    <row r="59" spans="1:12">
      <c r="J59" s="3"/>
      <c r="K59" s="3"/>
      <c r="L59" s="3"/>
    </row>
    <row r="60" spans="1:12">
      <c r="J60" s="3"/>
      <c r="K60" s="3"/>
      <c r="L60" s="3"/>
    </row>
    <row r="61" spans="1:12">
      <c r="A61" s="1" t="s">
        <v>64</v>
      </c>
      <c r="I61" s="1"/>
      <c r="J61" s="3"/>
      <c r="K61" s="3"/>
      <c r="L61" s="3"/>
    </row>
    <row r="62" spans="1:12">
      <c r="J62" s="3"/>
      <c r="K62" s="3"/>
      <c r="L62" s="3"/>
    </row>
    <row r="63" spans="1:12">
      <c r="A63" t="s">
        <v>43</v>
      </c>
      <c r="B63" s="3" t="s">
        <v>52</v>
      </c>
      <c r="C63" s="3" t="s">
        <v>53</v>
      </c>
      <c r="D63" s="3" t="s">
        <v>54</v>
      </c>
      <c r="J63" s="3"/>
      <c r="K63" s="3"/>
      <c r="L63" s="3"/>
    </row>
    <row r="64" spans="1:12">
      <c r="A64" t="s">
        <v>44</v>
      </c>
      <c r="B64" s="3">
        <v>229</v>
      </c>
      <c r="C64" s="3">
        <v>8.875</v>
      </c>
      <c r="D64" s="3">
        <f t="shared" ref="D64:D68" si="4">B64*C64</f>
        <v>2032.375</v>
      </c>
      <c r="J64" s="3"/>
      <c r="K64" s="3"/>
      <c r="L64" s="3"/>
    </row>
    <row r="65" spans="1:12">
      <c r="A65" t="s">
        <v>45</v>
      </c>
      <c r="B65" s="3">
        <v>234</v>
      </c>
      <c r="C65" s="3">
        <v>8.875</v>
      </c>
      <c r="D65" s="3">
        <f t="shared" si="4"/>
        <v>2076.75</v>
      </c>
      <c r="J65" s="3"/>
      <c r="K65" s="3"/>
      <c r="L65" s="3"/>
    </row>
    <row r="66" spans="1:12">
      <c r="A66" t="s">
        <v>46</v>
      </c>
      <c r="B66" s="3">
        <v>80</v>
      </c>
      <c r="C66" s="3">
        <v>209</v>
      </c>
      <c r="D66" s="3">
        <f t="shared" si="4"/>
        <v>16720</v>
      </c>
      <c r="J66" s="3"/>
      <c r="K66" s="3"/>
      <c r="L66" s="3"/>
    </row>
    <row r="67" spans="1:12">
      <c r="A67" t="s">
        <v>55</v>
      </c>
      <c r="B67" s="3">
        <v>155</v>
      </c>
      <c r="C67" s="3">
        <v>-5</v>
      </c>
      <c r="D67" s="3">
        <f t="shared" si="4"/>
        <v>-775</v>
      </c>
      <c r="J67" s="3"/>
      <c r="K67" s="3"/>
      <c r="L67" s="3"/>
    </row>
    <row r="68" spans="1:12">
      <c r="A68" t="s">
        <v>60</v>
      </c>
      <c r="B68" s="3">
        <v>210</v>
      </c>
      <c r="C68" s="3">
        <v>-5</v>
      </c>
      <c r="D68" s="3">
        <f t="shared" si="4"/>
        <v>-1050</v>
      </c>
      <c r="J68" s="3"/>
      <c r="K68" s="3"/>
      <c r="L68" s="3"/>
    </row>
    <row r="69" spans="1:12">
      <c r="A69" t="s">
        <v>48</v>
      </c>
      <c r="D69" s="3">
        <f>SUM(D64:D68)</f>
        <v>19004.125</v>
      </c>
      <c r="J69" s="3"/>
      <c r="K69" s="3"/>
      <c r="L69" s="3"/>
    </row>
    <row r="70" spans="1:12">
      <c r="A70" t="s">
        <v>49</v>
      </c>
      <c r="B70" s="4">
        <f>SUM(B64:B68)</f>
        <v>908</v>
      </c>
      <c r="J70" s="4"/>
      <c r="K70" s="3"/>
      <c r="L70" s="3"/>
    </row>
    <row r="71" spans="1:12">
      <c r="A71" t="s">
        <v>50</v>
      </c>
      <c r="C71" s="5">
        <f>D69/B70</f>
        <v>20.92965308370044</v>
      </c>
      <c r="J71" s="3"/>
      <c r="K71" s="3"/>
      <c r="L71" s="3"/>
    </row>
    <row r="72" spans="1:12">
      <c r="J72" s="3"/>
      <c r="K72" s="3"/>
      <c r="L72" s="3"/>
    </row>
    <row r="73" spans="1:12">
      <c r="J73" s="3"/>
      <c r="K73" s="3"/>
      <c r="L73" s="3"/>
    </row>
    <row r="74" spans="1:12">
      <c r="A74" s="1" t="s">
        <v>65</v>
      </c>
      <c r="I74" s="1"/>
      <c r="J74" s="3"/>
      <c r="K74" s="3"/>
      <c r="L74" s="3"/>
    </row>
    <row r="75" spans="1:12">
      <c r="J75" s="3"/>
      <c r="K75" s="3"/>
      <c r="L75" s="3"/>
    </row>
    <row r="76" spans="1:12">
      <c r="A76" t="s">
        <v>43</v>
      </c>
      <c r="B76" s="3" t="s">
        <v>52</v>
      </c>
      <c r="C76" s="3" t="s">
        <v>53</v>
      </c>
      <c r="D76" s="3" t="s">
        <v>54</v>
      </c>
      <c r="J76" s="3"/>
      <c r="K76" s="3"/>
      <c r="L76" s="3"/>
    </row>
    <row r="77" spans="1:12">
      <c r="A77" t="s">
        <v>44</v>
      </c>
      <c r="B77" s="3">
        <v>229</v>
      </c>
      <c r="C77" s="3">
        <v>8.875</v>
      </c>
      <c r="D77" s="3">
        <f t="shared" ref="D77:D84" si="5">B77*C77</f>
        <v>2032.375</v>
      </c>
      <c r="J77" s="3"/>
      <c r="K77" s="3"/>
      <c r="L77" s="3"/>
    </row>
    <row r="78" spans="1:12">
      <c r="A78" t="s">
        <v>45</v>
      </c>
      <c r="B78" s="3">
        <v>234</v>
      </c>
      <c r="C78" s="3">
        <v>8.875</v>
      </c>
      <c r="D78" s="3">
        <f t="shared" si="5"/>
        <v>2076.75</v>
      </c>
      <c r="J78" s="3"/>
      <c r="K78" s="3"/>
      <c r="L78" s="3"/>
    </row>
    <row r="79" spans="1:12">
      <c r="A79" t="s">
        <v>46</v>
      </c>
      <c r="B79" s="3">
        <v>80</v>
      </c>
      <c r="C79" s="3">
        <v>209</v>
      </c>
      <c r="D79" s="3">
        <f t="shared" si="5"/>
        <v>16720</v>
      </c>
      <c r="J79" s="3"/>
      <c r="K79" s="3"/>
      <c r="L79" s="3"/>
    </row>
    <row r="80" spans="1:12">
      <c r="A80" t="s">
        <v>55</v>
      </c>
      <c r="B80" s="3">
        <v>155</v>
      </c>
      <c r="C80" s="3">
        <v>-5</v>
      </c>
      <c r="D80" s="3">
        <f t="shared" si="5"/>
        <v>-775</v>
      </c>
      <c r="J80" s="3"/>
      <c r="K80" s="3"/>
      <c r="L80" s="3"/>
    </row>
    <row r="81" spans="1:12">
      <c r="A81" t="s">
        <v>60</v>
      </c>
      <c r="B81" s="3">
        <v>210</v>
      </c>
      <c r="C81" s="3">
        <v>-5</v>
      </c>
      <c r="D81" s="3">
        <f t="shared" si="5"/>
        <v>-1050</v>
      </c>
      <c r="J81" s="3"/>
      <c r="K81" s="3"/>
      <c r="L81" s="3"/>
    </row>
    <row r="82" spans="1:12">
      <c r="A82" t="s">
        <v>57</v>
      </c>
      <c r="B82" s="3">
        <v>90</v>
      </c>
      <c r="C82" s="3">
        <v>21</v>
      </c>
      <c r="D82" s="3">
        <f t="shared" si="5"/>
        <v>1890</v>
      </c>
      <c r="J82" s="3"/>
      <c r="K82" s="3"/>
      <c r="L82" s="3"/>
    </row>
    <row r="83" spans="1:12">
      <c r="A83" t="s">
        <v>58</v>
      </c>
      <c r="B83" s="3">
        <v>4</v>
      </c>
      <c r="C83" s="3">
        <v>42</v>
      </c>
      <c r="D83" s="3">
        <f t="shared" si="5"/>
        <v>168</v>
      </c>
      <c r="J83" s="3"/>
      <c r="K83" s="3"/>
      <c r="L83" s="3"/>
    </row>
    <row r="84" spans="1:12">
      <c r="A84" t="s">
        <v>59</v>
      </c>
      <c r="B84" s="3">
        <v>40</v>
      </c>
      <c r="C84" s="3">
        <v>45</v>
      </c>
      <c r="D84" s="3">
        <f t="shared" si="5"/>
        <v>1800</v>
      </c>
      <c r="J84" s="3"/>
      <c r="K84" s="3"/>
      <c r="L84" s="3"/>
    </row>
    <row r="85" spans="1:12">
      <c r="A85" t="s">
        <v>48</v>
      </c>
      <c r="D85" s="3">
        <f>SUM(D77:D84)</f>
        <v>22862.125</v>
      </c>
      <c r="J85" s="3"/>
      <c r="K85" s="3"/>
      <c r="L85" s="3"/>
    </row>
    <row r="86" spans="1:12">
      <c r="A86" t="s">
        <v>49</v>
      </c>
      <c r="B86" s="3">
        <f>SUM(B77:B84)</f>
        <v>1042</v>
      </c>
      <c r="J86" s="3"/>
      <c r="K86" s="3"/>
      <c r="L86" s="3"/>
    </row>
    <row r="87" spans="1:12">
      <c r="A87" t="s">
        <v>50</v>
      </c>
      <c r="C87" s="5">
        <f>D85/B86</f>
        <v>21.940619001919387</v>
      </c>
      <c r="J87" s="3"/>
      <c r="K87" s="3"/>
      <c r="L87" s="3"/>
    </row>
    <row r="88" spans="1:12">
      <c r="J88" s="3"/>
      <c r="K88" s="3"/>
      <c r="L88" s="3"/>
    </row>
    <row r="89" spans="1:12">
      <c r="J89" s="3"/>
      <c r="K89" s="3"/>
      <c r="L89" s="3"/>
    </row>
    <row r="90" spans="1:12">
      <c r="J90" s="3"/>
      <c r="K90" s="3"/>
      <c r="L90" s="3"/>
    </row>
    <row r="91" spans="1:12">
      <c r="A91" t="s">
        <v>61</v>
      </c>
    </row>
    <row r="92" spans="1:12">
      <c r="A92" t="s">
        <v>51</v>
      </c>
    </row>
    <row r="94" spans="1:12">
      <c r="J94" s="3"/>
      <c r="K94" s="3"/>
      <c r="L94" s="3"/>
    </row>
    <row r="95" spans="1:12">
      <c r="J95" s="3"/>
      <c r="K95" s="3"/>
      <c r="L95" s="3"/>
    </row>
    <row r="96" spans="1:12">
      <c r="J96" s="3"/>
      <c r="K96" s="3"/>
      <c r="L96" s="3"/>
    </row>
  </sheetData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General Rotax Notes</vt:lpstr>
      <vt:lpstr>Placard</vt:lpstr>
      <vt:lpstr>Costs</vt:lpstr>
      <vt:lpstr>Weight &amp; Balance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Dee LeBlanc</dc:creator>
  <cp:lastModifiedBy>Dee LeBlanc</cp:lastModifiedBy>
  <cp:lastPrinted>2015-09-30T16:11:15Z</cp:lastPrinted>
  <dcterms:created xsi:type="dcterms:W3CDTF">2015-08-22T22:20:17Z</dcterms:created>
  <dcterms:modified xsi:type="dcterms:W3CDTF">2015-10-03T20:29:58Z</dcterms:modified>
</cp:coreProperties>
</file>