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3292a92b848cce4/Europa G-CBHI/"/>
    </mc:Choice>
  </mc:AlternateContent>
  <bookViews>
    <workbookView xWindow="0" yWindow="0" windowWidth="12120" windowHeight="91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Sheet1!$A$1:$I$57</definedName>
  </definedNames>
  <calcPr calcId="152511"/>
</workbook>
</file>

<file path=xl/calcChain.xml><?xml version="1.0" encoding="utf-8"?>
<calcChain xmlns="http://schemas.openxmlformats.org/spreadsheetml/2006/main">
  <c r="C33" i="1" l="1"/>
  <c r="C9" i="1" s="1"/>
  <c r="C32" i="1" l="1"/>
  <c r="E27" i="1"/>
  <c r="E26" i="1"/>
  <c r="C24" i="1"/>
  <c r="C28" i="1" s="1"/>
  <c r="B30" i="1" s="1"/>
  <c r="E23" i="1"/>
  <c r="E22" i="1"/>
  <c r="E21" i="1"/>
  <c r="E20" i="1"/>
  <c r="E19" i="1"/>
  <c r="E18" i="1"/>
  <c r="E17" i="1"/>
  <c r="D13" i="1"/>
  <c r="D12" i="1"/>
  <c r="E24" i="1" l="1"/>
  <c r="E28" i="1" s="1"/>
  <c r="D29" i="1" s="1"/>
  <c r="E29" i="1" s="1"/>
  <c r="D25" i="1" l="1"/>
  <c r="E25" i="1" s="1"/>
</calcChain>
</file>

<file path=xl/sharedStrings.xml><?xml version="1.0" encoding="utf-8"?>
<sst xmlns="http://schemas.openxmlformats.org/spreadsheetml/2006/main" count="52" uniqueCount="50">
  <si>
    <t>WEIGHT AND CENTRE OF GRAVITY CALCULATOR (METRIC)</t>
  </si>
  <si>
    <t>To use the Weight and CG Calculator, input the appropriate values in the light blue cells.</t>
  </si>
  <si>
    <t>The resulting total weights and CGs will be displayed in the yellow cells.</t>
  </si>
  <si>
    <t xml:space="preserve">A/C Max Gross Weight = </t>
  </si>
  <si>
    <t>kgs</t>
  </si>
  <si>
    <t xml:space="preserve">Max fuel capacity = </t>
  </si>
  <si>
    <t>litres</t>
  </si>
  <si>
    <t xml:space="preserve">equals </t>
  </si>
  <si>
    <t>Note: To convert imperial gallons to litres, multiply by 4.54.</t>
  </si>
  <si>
    <t xml:space="preserve">CG forward limit = </t>
  </si>
  <si>
    <t xml:space="preserve">CG aft limit = </t>
  </si>
  <si>
    <t>Note: Datum Point Wing Leading Edge at Root rib</t>
  </si>
  <si>
    <t>Note:For CG's/arms forward of the datum, precede the number entered with a -ve sign.</t>
  </si>
  <si>
    <t>ITEM</t>
  </si>
  <si>
    <t>WEIGHT (kgs)</t>
  </si>
  <si>
    <t>ARM (mm)</t>
  </si>
  <si>
    <t>MOMENT(kg.mm)</t>
  </si>
  <si>
    <t>A/C EMPTY WEIGHT</t>
  </si>
  <si>
    <t>BAGGAGE</t>
  </si>
  <si>
    <t>Oxygen Bottle</t>
  </si>
  <si>
    <t>ZERO FUEL TOTALS</t>
  </si>
  <si>
    <t>ZERO FUEL CG =</t>
  </si>
  <si>
    <t>TOTALS</t>
  </si>
  <si>
    <t>LOADED CG =</t>
  </si>
  <si>
    <t>imperial gallons</t>
  </si>
  <si>
    <t>Mass Limits</t>
  </si>
  <si>
    <t>kg.</t>
  </si>
  <si>
    <t>Max. permitted take-off mass</t>
  </si>
  <si>
    <t>Max. permitted mass of non-lifting parts</t>
  </si>
  <si>
    <t>Minimum front seat load</t>
  </si>
  <si>
    <t>Component Weights</t>
  </si>
  <si>
    <t>Mass Kg</t>
  </si>
  <si>
    <t>TOTAL</t>
  </si>
  <si>
    <t>EUROPA XS EXTENDED WINGS  G-CBHI</t>
  </si>
  <si>
    <t>FUEL Main Tank</t>
  </si>
  <si>
    <t>FUEL Reserver Tank</t>
  </si>
  <si>
    <t>litres Total (Main and Reserve)</t>
  </si>
  <si>
    <t>Port Wing  O/R &amp; Tip Wheel</t>
  </si>
  <si>
    <t>Stdb Wing  O/R &amp; Tip Wheel</t>
  </si>
  <si>
    <t xml:space="preserve">Port wing outer tip </t>
  </si>
  <si>
    <t xml:space="preserve">Stbd wing outer tip </t>
  </si>
  <si>
    <t>Fuselage with rudder, powerplant, tank (empty) and equpment as List March 2014</t>
  </si>
  <si>
    <t>Tailplane Port</t>
  </si>
  <si>
    <t>Tailplane Stbd</t>
  </si>
  <si>
    <t>Max. payload in fuselage</t>
  </si>
  <si>
    <t xml:space="preserve">PILOT </t>
  </si>
  <si>
    <t xml:space="preserve">PASSENGER </t>
  </si>
  <si>
    <t>kg</t>
  </si>
  <si>
    <t xml:space="preserve">Fuel = </t>
  </si>
  <si>
    <t>Flying Solo - Note: Aft Ballast/Baggage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</si>
</sst>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Verdana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right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2" borderId="2" xfId="0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0" borderId="3" xfId="0" applyBorder="1"/>
    <xf numFmtId="0" fontId="0" fillId="3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right"/>
    </xf>
    <xf numFmtId="0" fontId="3" fillId="0" borderId="0" xfId="0" applyFont="1" applyBorder="1"/>
    <xf numFmtId="164" fontId="0" fillId="3" borderId="7" xfId="0" applyNumberFormat="1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  <protection locked="0"/>
    </xf>
    <xf numFmtId="1" fontId="0" fillId="0" borderId="7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1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/>
    <xf numFmtId="2" fontId="0" fillId="0" borderId="0" xfId="0" applyNumberFormat="1"/>
    <xf numFmtId="0" fontId="0" fillId="0" borderId="0" xfId="0" applyAlignment="1">
      <alignment wrapText="1"/>
    </xf>
    <xf numFmtId="2" fontId="4" fillId="0" borderId="0" xfId="0" applyNumberFormat="1" applyFont="1"/>
    <xf numFmtId="164" fontId="0" fillId="3" borderId="6" xfId="0" applyNumberFormat="1" applyFill="1" applyBorder="1" applyAlignment="1">
      <alignment horizontal="center"/>
    </xf>
    <xf numFmtId="164" fontId="0" fillId="3" borderId="2" xfId="0" applyNumberFormat="1" applyFill="1" applyBorder="1" applyAlignment="1" applyProtection="1">
      <alignment horizontal="center"/>
    </xf>
    <xf numFmtId="0" fontId="6" fillId="0" borderId="0" xfId="0" applyFont="1"/>
    <xf numFmtId="0" fontId="7" fillId="0" borderId="0" xfId="0" applyFont="1" applyAlignment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7"/>
  <sheetViews>
    <sheetView tabSelected="1" workbookViewId="0">
      <selection activeCell="B22" sqref="B22"/>
    </sheetView>
  </sheetViews>
  <sheetFormatPr defaultRowHeight="15" x14ac:dyDescent="0.25"/>
  <cols>
    <col min="2" max="2" width="24.85546875" customWidth="1"/>
    <col min="3" max="3" width="11.42578125" customWidth="1"/>
  </cols>
  <sheetData>
    <row r="1" spans="2:6" x14ac:dyDescent="0.25">
      <c r="C1" s="1" t="s">
        <v>0</v>
      </c>
    </row>
    <row r="2" spans="2:6" x14ac:dyDescent="0.25">
      <c r="B2" s="41" t="s">
        <v>33</v>
      </c>
      <c r="D2" t="s">
        <v>49</v>
      </c>
    </row>
    <row r="3" spans="2:6" x14ac:dyDescent="0.25">
      <c r="B3" s="2" t="s">
        <v>1</v>
      </c>
    </row>
    <row r="4" spans="2:6" x14ac:dyDescent="0.25">
      <c r="B4" s="2" t="s">
        <v>2</v>
      </c>
    </row>
    <row r="5" spans="2:6" ht="15.75" thickBot="1" x14ac:dyDescent="0.3">
      <c r="B5" s="2"/>
    </row>
    <row r="6" spans="2:6" ht="15.75" thickBot="1" x14ac:dyDescent="0.3">
      <c r="B6" s="3" t="s">
        <v>3</v>
      </c>
      <c r="C6" s="4">
        <v>621</v>
      </c>
      <c r="D6" t="s">
        <v>4</v>
      </c>
    </row>
    <row r="7" spans="2:6" ht="15.75" thickBot="1" x14ac:dyDescent="0.3">
      <c r="B7" s="3"/>
      <c r="C7" s="5"/>
    </row>
    <row r="8" spans="2:6" ht="15.75" thickBot="1" x14ac:dyDescent="0.3">
      <c r="B8" s="3" t="s">
        <v>5</v>
      </c>
      <c r="C8" s="4">
        <v>68</v>
      </c>
      <c r="D8" t="s">
        <v>36</v>
      </c>
    </row>
    <row r="9" spans="2:6" ht="15.75" thickBot="1" x14ac:dyDescent="0.3">
      <c r="B9" s="3" t="s">
        <v>7</v>
      </c>
      <c r="C9" s="6">
        <f>C33</f>
        <v>48.96</v>
      </c>
      <c r="D9" t="s">
        <v>4</v>
      </c>
      <c r="E9" s="7"/>
      <c r="F9" s="7"/>
    </row>
    <row r="10" spans="2:6" x14ac:dyDescent="0.25">
      <c r="B10" s="8" t="s">
        <v>8</v>
      </c>
    </row>
    <row r="11" spans="2:6" ht="15.75" thickBot="1" x14ac:dyDescent="0.3">
      <c r="B11" s="8"/>
    </row>
    <row r="12" spans="2:6" ht="15.75" thickBot="1" x14ac:dyDescent="0.3">
      <c r="B12" s="3" t="s">
        <v>9</v>
      </c>
      <c r="C12" s="4">
        <v>1534.16</v>
      </c>
      <c r="D12" t="str">
        <f>IF(C12&gt;0,"mm aft of datum","mm forward of datum")</f>
        <v>mm aft of datum</v>
      </c>
    </row>
    <row r="13" spans="2:6" ht="15.75" thickBot="1" x14ac:dyDescent="0.3">
      <c r="B13" s="3" t="s">
        <v>10</v>
      </c>
      <c r="C13" s="4">
        <v>1587.5</v>
      </c>
      <c r="D13" t="str">
        <f>IF(C13&gt;0,"mm aft of datum","mm forward of datum")</f>
        <v>mm aft of datum</v>
      </c>
    </row>
    <row r="14" spans="2:6" x14ac:dyDescent="0.25">
      <c r="C14" s="9"/>
      <c r="D14" s="10" t="s">
        <v>11</v>
      </c>
    </row>
    <row r="15" spans="2:6" x14ac:dyDescent="0.25">
      <c r="B15" s="8" t="s">
        <v>12</v>
      </c>
      <c r="C15" s="11"/>
    </row>
    <row r="16" spans="2:6" x14ac:dyDescent="0.25">
      <c r="B16" s="12" t="s">
        <v>13</v>
      </c>
      <c r="C16" s="12" t="s">
        <v>14</v>
      </c>
      <c r="D16" s="12" t="s">
        <v>15</v>
      </c>
      <c r="E16" s="12" t="s">
        <v>16</v>
      </c>
      <c r="F16" s="13"/>
    </row>
    <row r="17" spans="2:6" x14ac:dyDescent="0.25">
      <c r="B17" s="14" t="s">
        <v>17</v>
      </c>
      <c r="C17" s="15">
        <v>448.73</v>
      </c>
      <c r="D17" s="15">
        <v>1543.05</v>
      </c>
      <c r="E17" s="12">
        <f>C17*D17</f>
        <v>692412.82649999997</v>
      </c>
      <c r="F17" s="13"/>
    </row>
    <row r="18" spans="2:6" x14ac:dyDescent="0.25">
      <c r="B18" s="14" t="s">
        <v>45</v>
      </c>
      <c r="C18" s="15">
        <v>105</v>
      </c>
      <c r="D18" s="15">
        <v>1422.4</v>
      </c>
      <c r="E18" s="12">
        <f>C18*D18</f>
        <v>149352</v>
      </c>
      <c r="F18" s="13"/>
    </row>
    <row r="19" spans="2:6" x14ac:dyDescent="0.25">
      <c r="B19" s="16" t="s">
        <v>46</v>
      </c>
      <c r="C19" s="15"/>
      <c r="D19" s="15">
        <v>1422.4</v>
      </c>
      <c r="E19" s="12">
        <f>C19*D19</f>
        <v>0</v>
      </c>
      <c r="F19" s="13"/>
    </row>
    <row r="20" spans="2:6" x14ac:dyDescent="0.25">
      <c r="B20" s="16" t="s">
        <v>18</v>
      </c>
      <c r="C20" s="15">
        <v>12</v>
      </c>
      <c r="D20" s="15">
        <v>2235</v>
      </c>
      <c r="E20" s="12">
        <f t="shared" ref="E20:E23" si="0">C20*D20</f>
        <v>26820</v>
      </c>
      <c r="F20" s="13"/>
    </row>
    <row r="21" spans="2:6" x14ac:dyDescent="0.25">
      <c r="B21" s="17" t="s">
        <v>19</v>
      </c>
      <c r="C21" s="15">
        <v>0</v>
      </c>
      <c r="D21" s="18">
        <v>0</v>
      </c>
      <c r="E21" s="12">
        <f t="shared" si="0"/>
        <v>0</v>
      </c>
      <c r="F21" s="13"/>
    </row>
    <row r="22" spans="2:6" x14ac:dyDescent="0.25">
      <c r="B22" s="17"/>
      <c r="C22" s="15"/>
      <c r="D22" s="19"/>
      <c r="E22" s="12">
        <f t="shared" si="0"/>
        <v>0</v>
      </c>
      <c r="F22" s="13"/>
    </row>
    <row r="23" spans="2:6" ht="15.75" thickBot="1" x14ac:dyDescent="0.3">
      <c r="B23" s="17"/>
      <c r="C23" s="15"/>
      <c r="D23" s="19"/>
      <c r="E23" s="12">
        <f t="shared" si="0"/>
        <v>0</v>
      </c>
      <c r="F23" s="13"/>
    </row>
    <row r="24" spans="2:6" ht="15.75" thickBot="1" x14ac:dyDescent="0.3">
      <c r="B24" s="20" t="s">
        <v>20</v>
      </c>
      <c r="C24" s="21">
        <f>SUM(C17:C23)</f>
        <v>565.73</v>
      </c>
      <c r="D24" s="22"/>
      <c r="E24" s="23">
        <f>SUM(E17:E23)</f>
        <v>868584.82649999997</v>
      </c>
      <c r="F24" s="13"/>
    </row>
    <row r="25" spans="2:6" ht="15.75" thickBot="1" x14ac:dyDescent="0.3">
      <c r="C25" s="24" t="s">
        <v>21</v>
      </c>
      <c r="D25" s="6">
        <f>E24/C24</f>
        <v>1535.3345703780953</v>
      </c>
      <c r="E25" s="25" t="str">
        <f>IF(OR(D25&gt;C13,D25&lt;C12),"BEYOND CG LIMIT","")</f>
        <v/>
      </c>
      <c r="F25" s="25"/>
    </row>
    <row r="26" spans="2:6" x14ac:dyDescent="0.25">
      <c r="B26" s="14" t="s">
        <v>34</v>
      </c>
      <c r="C26" s="26">
        <v>41</v>
      </c>
      <c r="D26" s="27">
        <v>1930.4</v>
      </c>
      <c r="E26" s="28">
        <f>C26*D26</f>
        <v>79146.400000000009</v>
      </c>
      <c r="F26" s="29"/>
    </row>
    <row r="27" spans="2:6" ht="15.75" thickBot="1" x14ac:dyDescent="0.3">
      <c r="B27" s="20" t="s">
        <v>35</v>
      </c>
      <c r="C27" s="40">
        <v>7.9</v>
      </c>
      <c r="D27" s="30">
        <v>1930.4</v>
      </c>
      <c r="E27" s="28">
        <f>C27*D27</f>
        <v>15250.160000000002</v>
      </c>
      <c r="F27" s="29"/>
    </row>
    <row r="28" spans="2:6" ht="15.75" thickBot="1" x14ac:dyDescent="0.3">
      <c r="B28" s="20" t="s">
        <v>22</v>
      </c>
      <c r="C28" s="39">
        <f>SUM(C24,C26,C27)</f>
        <v>614.63</v>
      </c>
      <c r="D28" s="22"/>
      <c r="E28" s="31">
        <f>SUM(E24+E26+E27)</f>
        <v>962981.38650000002</v>
      </c>
      <c r="F28" s="29"/>
    </row>
    <row r="29" spans="2:6" ht="15.75" thickBot="1" x14ac:dyDescent="0.3">
      <c r="C29" s="24" t="s">
        <v>23</v>
      </c>
      <c r="D29" s="6">
        <f>E28/C28</f>
        <v>1566.7659998698405</v>
      </c>
      <c r="E29" s="25" t="str">
        <f>IF(OR(D29&gt;C13,D29&lt;C12),"BEYOND CG LIMIT","")</f>
        <v/>
      </c>
      <c r="F29" s="25"/>
    </row>
    <row r="30" spans="2:6" ht="15.75" thickBot="1" x14ac:dyDescent="0.3">
      <c r="B30" s="32" t="str">
        <f>IF(C28&gt;C6,"MAX GROSS WEIGHT EXCEEDED!","")</f>
        <v/>
      </c>
      <c r="E30" s="33"/>
      <c r="F30" s="33"/>
    </row>
    <row r="31" spans="2:6" ht="15.75" thickBot="1" x14ac:dyDescent="0.3">
      <c r="B31" s="3" t="s">
        <v>48</v>
      </c>
      <c r="C31" s="6">
        <v>68</v>
      </c>
      <c r="D31" t="s">
        <v>6</v>
      </c>
      <c r="F31" s="33"/>
    </row>
    <row r="32" spans="2:6" ht="15.75" thickBot="1" x14ac:dyDescent="0.3">
      <c r="B32" s="3" t="s">
        <v>7</v>
      </c>
      <c r="C32" s="6">
        <f>C31/4.54</f>
        <v>14.977973568281937</v>
      </c>
      <c r="D32" t="s">
        <v>24</v>
      </c>
    </row>
    <row r="33" spans="2:6" ht="15.75" thickBot="1" x14ac:dyDescent="0.3">
      <c r="B33" s="3"/>
      <c r="C33" s="43">
        <f>C31*0.72</f>
        <v>48.96</v>
      </c>
      <c r="D33" t="s">
        <v>47</v>
      </c>
    </row>
    <row r="35" spans="2:6" x14ac:dyDescent="0.25">
      <c r="B35" s="42" t="s">
        <v>25</v>
      </c>
      <c r="C35" s="35"/>
      <c r="D35" s="35"/>
      <c r="E35" s="35" t="s">
        <v>26</v>
      </c>
      <c r="F35" s="34"/>
    </row>
    <row r="36" spans="2:6" x14ac:dyDescent="0.25">
      <c r="B36" s="2" t="s">
        <v>27</v>
      </c>
      <c r="C36" s="34"/>
      <c r="D36" s="34"/>
      <c r="E36" s="34">
        <v>621</v>
      </c>
      <c r="F36" s="34"/>
    </row>
    <row r="37" spans="2:6" x14ac:dyDescent="0.25">
      <c r="B37" s="2" t="s">
        <v>28</v>
      </c>
      <c r="C37" s="34"/>
      <c r="D37" s="34"/>
      <c r="E37" s="34">
        <v>550</v>
      </c>
      <c r="F37" s="34"/>
    </row>
    <row r="38" spans="2:6" x14ac:dyDescent="0.25">
      <c r="B38" s="2" t="s">
        <v>44</v>
      </c>
      <c r="E38">
        <v>213.7</v>
      </c>
    </row>
    <row r="39" spans="2:6" x14ac:dyDescent="0.25">
      <c r="B39" s="2" t="s">
        <v>29</v>
      </c>
      <c r="E39" s="34"/>
    </row>
    <row r="40" spans="2:6" x14ac:dyDescent="0.25">
      <c r="B40" s="2"/>
      <c r="E40" s="34"/>
    </row>
    <row r="42" spans="2:6" x14ac:dyDescent="0.25">
      <c r="B42" s="35" t="s">
        <v>30</v>
      </c>
      <c r="E42" s="34" t="s">
        <v>31</v>
      </c>
    </row>
    <row r="44" spans="2:6" x14ac:dyDescent="0.25">
      <c r="B44" t="s">
        <v>37</v>
      </c>
      <c r="E44" s="36"/>
    </row>
    <row r="45" spans="2:6" x14ac:dyDescent="0.25">
      <c r="B45" t="s">
        <v>38</v>
      </c>
      <c r="E45" s="36"/>
    </row>
    <row r="46" spans="2:6" x14ac:dyDescent="0.25">
      <c r="B46" t="s">
        <v>39</v>
      </c>
      <c r="E46" s="36"/>
    </row>
    <row r="47" spans="2:6" x14ac:dyDescent="0.25">
      <c r="B47" t="s">
        <v>40</v>
      </c>
      <c r="E47" s="36"/>
    </row>
    <row r="48" spans="2:6" ht="60" x14ac:dyDescent="0.25">
      <c r="B48" s="37" t="s">
        <v>41</v>
      </c>
      <c r="E48" s="36"/>
    </row>
    <row r="49" spans="2:5" x14ac:dyDescent="0.25">
      <c r="B49" s="34" t="s">
        <v>42</v>
      </c>
      <c r="E49" s="38"/>
    </row>
    <row r="50" spans="2:5" x14ac:dyDescent="0.25">
      <c r="B50" t="s">
        <v>43</v>
      </c>
      <c r="E50" s="36"/>
    </row>
    <row r="51" spans="2:5" x14ac:dyDescent="0.25">
      <c r="B51" s="35" t="s">
        <v>32</v>
      </c>
      <c r="E51" s="36"/>
    </row>
    <row r="57" spans="2:5" x14ac:dyDescent="0.25">
      <c r="E57" s="36"/>
    </row>
  </sheetData>
  <conditionalFormatting sqref="C28">
    <cfRule type="cellIs" dxfId="0" priority="1" stopIfTrue="1" operator="greaterThan">
      <formula>$C$6</formula>
    </cfRule>
  </conditionalFormatting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QinetiQ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Cook</dc:creator>
  <cp:lastModifiedBy>Ian Cook</cp:lastModifiedBy>
  <cp:lastPrinted>2014-05-07T06:42:55Z</cp:lastPrinted>
  <dcterms:created xsi:type="dcterms:W3CDTF">2014-02-20T12:07:59Z</dcterms:created>
  <dcterms:modified xsi:type="dcterms:W3CDTF">2015-10-09T21:28:42Z</dcterms:modified>
</cp:coreProperties>
</file>